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600" activeTab="1"/>
  </bookViews>
  <sheets>
    <sheet name="IZVANREDNO str.13" sheetId="1" r:id="rId1"/>
    <sheet name="građ.i rek.2020. str.14." sheetId="4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4"/>
  <c r="P17"/>
  <c r="I18"/>
  <c r="P8" l="1"/>
  <c r="P9"/>
  <c r="P10"/>
  <c r="P11"/>
  <c r="P12"/>
  <c r="P13"/>
  <c r="P14"/>
  <c r="P15"/>
  <c r="P16"/>
  <c r="H18"/>
  <c r="P7"/>
  <c r="P18" s="1"/>
  <c r="Q13" i="1" l="1"/>
  <c r="I16"/>
  <c r="I17"/>
  <c r="H16"/>
  <c r="P10" l="1"/>
  <c r="P11"/>
  <c r="Q14"/>
  <c r="Q15" l="1"/>
  <c r="O19" i="4" l="1"/>
  <c r="P19" s="1"/>
  <c r="Q9" i="1" l="1"/>
  <c r="M11" i="4" l="1"/>
  <c r="L11"/>
  <c r="K11"/>
  <c r="K18" s="1"/>
  <c r="M7"/>
  <c r="L7"/>
  <c r="L18" s="1"/>
  <c r="J7"/>
  <c r="J18" s="1"/>
  <c r="M18" l="1"/>
  <c r="J8" i="1" l="1"/>
  <c r="J16" s="1"/>
  <c r="L8"/>
  <c r="L16" s="1"/>
  <c r="K13"/>
  <c r="K14"/>
  <c r="L14"/>
  <c r="M14"/>
  <c r="K16" l="1"/>
  <c r="M8"/>
  <c r="M16" s="1"/>
  <c r="Q16"/>
  <c r="P8"/>
  <c r="P16" s="1"/>
  <c r="P17" s="1"/>
  <c r="Q17" s="1"/>
</calcChain>
</file>

<file path=xl/sharedStrings.xml><?xml version="1.0" encoding="utf-8"?>
<sst xmlns="http://schemas.openxmlformats.org/spreadsheetml/2006/main" count="127" uniqueCount="97">
  <si>
    <t>Red.Broj</t>
  </si>
  <si>
    <t>Broj ceste</t>
  </si>
  <si>
    <t>neizvršeno po ugovoru/ narudžbenici</t>
  </si>
  <si>
    <t>Okončani radovi da/ne</t>
  </si>
  <si>
    <t>izvršeno u 2018.god.</t>
  </si>
  <si>
    <t>UKUPNO:</t>
  </si>
  <si>
    <t>PLANIRANO 
- izvr.+neizvr.)</t>
  </si>
  <si>
    <t>UGOVOR/   narudžb.2019.g.</t>
  </si>
  <si>
    <t>izvršeno u 2019.god.</t>
  </si>
  <si>
    <t>Opis ceste</t>
  </si>
  <si>
    <t xml:space="preserve">Dionica 
(stacionaža) </t>
  </si>
  <si>
    <t>dužina 
dionice 
(km)</t>
  </si>
  <si>
    <t>Vrsta planiranog
zahvata</t>
  </si>
  <si>
    <t>obnova kolinika</t>
  </si>
  <si>
    <t>obnova kolnika</t>
  </si>
  <si>
    <t>više dionica županijskih   i lokalnih.cesta</t>
  </si>
  <si>
    <t>županijske i lokalne ceste</t>
  </si>
  <si>
    <t xml:space="preserve">izvanredni radovi po potrebi </t>
  </si>
  <si>
    <t>povećanje / smanjenje
 plana</t>
  </si>
  <si>
    <t>Slobodnica (Ž4206) - Kaniža-  Bebrina-Slav.Kobaš (Ž4204)</t>
  </si>
  <si>
    <t>2.</t>
  </si>
  <si>
    <t>3.</t>
  </si>
  <si>
    <t>4.</t>
  </si>
  <si>
    <t>5.</t>
  </si>
  <si>
    <t>Mala Kopanica - Novi Grad</t>
  </si>
  <si>
    <t>gradnja dionice</t>
  </si>
  <si>
    <t>gradnja autobusnog stajališta</t>
  </si>
  <si>
    <t>Nova Gradiška:
Ž4158 - D313</t>
  </si>
  <si>
    <t>1.</t>
  </si>
  <si>
    <t>Red.
Br.</t>
  </si>
  <si>
    <t xml:space="preserve">povećanje / smanjenje
 plana
</t>
  </si>
  <si>
    <t>7.</t>
  </si>
  <si>
    <t>3-povećanje</t>
  </si>
  <si>
    <t>6.</t>
  </si>
  <si>
    <t>4.-povećanje</t>
  </si>
  <si>
    <t>8.</t>
  </si>
  <si>
    <t>Bodegraj</t>
  </si>
  <si>
    <t>Donji Andrijevci (Ž4202)-Divoševci-Velika Kopanica-Gundinci</t>
  </si>
  <si>
    <t>Velika Kopanica</t>
  </si>
  <si>
    <t xml:space="preserve">IZMJENA I DOPUNA  PLANA IZVANREDNOG ODRŽAVANJA ŽUPANIJSKIH I LOKALNIH CESTA U 2020. GODINI </t>
  </si>
  <si>
    <t>Planirani iznos 2020.god.</t>
  </si>
  <si>
    <t>Planirani 
i ugovoreni,   a neizvršeni radovi 2019.g.</t>
  </si>
  <si>
    <t>Izmjene i dopune plana 2020.god.</t>
  </si>
  <si>
    <t>Ž 4218</t>
  </si>
  <si>
    <t>Nova Gradiška Potočna ulica</t>
  </si>
  <si>
    <t>rekonstrukcija</t>
  </si>
  <si>
    <t>Ž 4240</t>
  </si>
  <si>
    <t>Ž 4202</t>
  </si>
  <si>
    <t>Bartolovci (D525) - Brodski Varoš - Garčin - Strizivojna - Stari Mikanovci (D 46)</t>
  </si>
  <si>
    <t>Raskrižje Trnjani - Šušnjevci</t>
  </si>
  <si>
    <t>L 42020</t>
  </si>
  <si>
    <t>Godinjak (Ž 4158) - G. Crnogovci - D. Crnogovci - Laze (Ž 4179)</t>
  </si>
  <si>
    <t>L 42039</t>
  </si>
  <si>
    <t>D 53 - Tomica</t>
  </si>
  <si>
    <t>gradnja mosta</t>
  </si>
  <si>
    <t>završetak gradnje dionice</t>
  </si>
  <si>
    <t>više dionica</t>
  </si>
  <si>
    <t>Tomica</t>
  </si>
  <si>
    <t>Nova Gradiška</t>
  </si>
  <si>
    <t>Ugradnja semafora</t>
  </si>
  <si>
    <t>Ž 4141</t>
  </si>
  <si>
    <t>Cernik</t>
  </si>
  <si>
    <t>D 51 - Cernik - Nova Gradiška (Ž 4158)</t>
  </si>
  <si>
    <t>Ugradnja pješ.semafora</t>
  </si>
  <si>
    <t>Slobodnica - Kaniža</t>
  </si>
  <si>
    <t>L 42030</t>
  </si>
  <si>
    <t>Sibinj - Grgurevići</t>
  </si>
  <si>
    <t>sanacija klizišta</t>
  </si>
  <si>
    <t>Ravan (Ž 4162) - Sibinj (D 525)</t>
  </si>
  <si>
    <t>Ž 4178</t>
  </si>
  <si>
    <t>Zapolje (Ž 4158) - Bodovaljci - Orubica - Davor - granica R. BiH</t>
  </si>
  <si>
    <t>Davor</t>
  </si>
  <si>
    <t>L 42046</t>
  </si>
  <si>
    <t>Ž 4218 - Mala Kopanica - Novi Grad</t>
  </si>
  <si>
    <t xml:space="preserve"> Ž 4218 - Mala Kopanica</t>
  </si>
  <si>
    <t>Laze - A3</t>
  </si>
  <si>
    <t>L 42036</t>
  </si>
  <si>
    <t>Ž 3252</t>
  </si>
  <si>
    <t>sanacija mosta</t>
  </si>
  <si>
    <t>Ž 4203</t>
  </si>
  <si>
    <t>Lužani (Ž 4158) - Živike - L 42027</t>
  </si>
  <si>
    <t>Živike</t>
  </si>
  <si>
    <t>Novska (D313) - Okučani (D5)</t>
  </si>
  <si>
    <t>L 42027</t>
  </si>
  <si>
    <t xml:space="preserve">Pričac </t>
  </si>
  <si>
    <t>Ž4218- Mala Kopanica - Novi Grad (Ž4210)</t>
  </si>
  <si>
    <t>Ž4218- Mala Kopanica -   Novi Grad (Ž4210)</t>
  </si>
  <si>
    <t>Planirani 
i ugovoreni,       a neizvršeni rad.2019.g.</t>
  </si>
  <si>
    <t xml:space="preserve">   IZMJENE I DOPUNE PLANA GRAĐENJA I REKONSTRUKCIJE  ŽUPANIJSKIH I LOKALNIH CESTA U 2020. GODINI </t>
  </si>
  <si>
    <t>Izrada tehničke dokum. i ishođ. građ.dozvola</t>
  </si>
  <si>
    <t>9.</t>
  </si>
  <si>
    <t>10.</t>
  </si>
  <si>
    <t>11.</t>
  </si>
  <si>
    <t>Bučje (Ž4185)-Lovčić (Ž4186)</t>
  </si>
  <si>
    <t>Lovčić - granica BPŽ</t>
  </si>
  <si>
    <t xml:space="preserve">gradnja dionica </t>
  </si>
  <si>
    <t>L 41068</t>
  </si>
</sst>
</file>

<file path=xl/styles.xml><?xml version="1.0" encoding="utf-8"?>
<styleSheet xmlns="http://schemas.openxmlformats.org/spreadsheetml/2006/main">
  <numFmts count="1">
    <numFmt numFmtId="164" formatCode="0.000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 tint="0.34998626667073579"/>
      <name val="Times New Roman"/>
      <family val="1"/>
      <charset val="238"/>
    </font>
    <font>
      <sz val="12"/>
      <color theme="1" tint="0.34998626667073579"/>
      <name val="Times New Roman"/>
      <family val="1"/>
      <charset val="238"/>
    </font>
    <font>
      <b/>
      <sz val="10"/>
      <color theme="1" tint="0.34998626667073579"/>
      <name val="Times New Roman"/>
      <family val="1"/>
      <charset val="238"/>
    </font>
    <font>
      <b/>
      <sz val="11"/>
      <color theme="1" tint="0.34998626667073579"/>
      <name val="Times New Roman"/>
      <family val="1"/>
      <charset val="238"/>
    </font>
    <font>
      <sz val="11"/>
      <color theme="1" tint="0.249977111117893"/>
      <name val="Times New Roman"/>
      <family val="1"/>
      <charset val="238"/>
    </font>
    <font>
      <sz val="12"/>
      <color theme="1" tint="0.249977111117893"/>
      <name val="Times New Roman"/>
      <family val="1"/>
      <charset val="238"/>
    </font>
    <font>
      <b/>
      <sz val="11"/>
      <color theme="1" tint="0.249977111117893"/>
      <name val="Times New Roman"/>
      <family val="1"/>
      <charset val="238"/>
    </font>
    <font>
      <sz val="11"/>
      <color theme="1" tint="0.14999847407452621"/>
      <name val="Times New Roman"/>
      <family val="1"/>
      <charset val="238"/>
    </font>
    <font>
      <sz val="12"/>
      <color theme="1" tint="0.14999847407452621"/>
      <name val="Times New Roman"/>
      <family val="1"/>
      <charset val="238"/>
    </font>
    <font>
      <b/>
      <sz val="10"/>
      <color theme="1" tint="0.14999847407452621"/>
      <name val="Times New Roman"/>
      <family val="1"/>
      <charset val="238"/>
    </font>
    <font>
      <b/>
      <sz val="11"/>
      <color theme="1" tint="0.1499984740745262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theme="1" tint="0.249977111117893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/>
    <xf numFmtId="0" fontId="2" fillId="0" borderId="8" xfId="0" applyFont="1" applyBorder="1" applyAlignment="1">
      <alignment horizontal="right"/>
    </xf>
    <xf numFmtId="0" fontId="0" fillId="2" borderId="0" xfId="0" applyFill="1"/>
    <xf numFmtId="4" fontId="1" fillId="0" borderId="0" xfId="0" applyNumberFormat="1" applyFont="1"/>
    <xf numFmtId="4" fontId="0" fillId="0" borderId="0" xfId="0" applyNumberFormat="1"/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left"/>
    </xf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3" xfId="0" applyFont="1" applyBorder="1" applyAlignment="1">
      <alignment horizontal="center" vertical="center" wrapText="1"/>
    </xf>
    <xf numFmtId="4" fontId="16" fillId="0" borderId="0" xfId="0" applyNumberFormat="1" applyFont="1"/>
    <xf numFmtId="0" fontId="1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3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3" fontId="12" fillId="2" borderId="11" xfId="0" applyNumberFormat="1" applyFont="1" applyFill="1" applyBorder="1" applyAlignment="1">
      <alignment horizontal="center"/>
    </xf>
    <xf numFmtId="3" fontId="19" fillId="3" borderId="11" xfId="0" applyNumberFormat="1" applyFont="1" applyFill="1" applyBorder="1" applyAlignment="1">
      <alignment horizontal="center"/>
    </xf>
    <xf numFmtId="3" fontId="15" fillId="3" borderId="11" xfId="0" applyNumberFormat="1" applyFont="1" applyFill="1" applyBorder="1" applyAlignment="1">
      <alignment horizontal="center"/>
    </xf>
    <xf numFmtId="3" fontId="8" fillId="3" borderId="11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3" fontId="1" fillId="3" borderId="12" xfId="0" applyNumberFormat="1" applyFont="1" applyFill="1" applyBorder="1"/>
    <xf numFmtId="3" fontId="12" fillId="2" borderId="1" xfId="0" applyNumberFormat="1" applyFont="1" applyFill="1" applyBorder="1" applyAlignment="1">
      <alignment horizontal="center"/>
    </xf>
    <xf numFmtId="3" fontId="19" fillId="3" borderId="1" xfId="0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/>
    <xf numFmtId="3" fontId="12" fillId="0" borderId="8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/>
    <xf numFmtId="0" fontId="21" fillId="0" borderId="0" xfId="0" applyFont="1" applyAlignment="1"/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9" fillId="0" borderId="0" xfId="0" applyNumberFormat="1" applyFont="1"/>
    <xf numFmtId="164" fontId="2" fillId="0" borderId="8" xfId="0" applyNumberFormat="1" applyFont="1" applyBorder="1" applyAlignment="1">
      <alignment horizontal="right"/>
    </xf>
    <xf numFmtId="3" fontId="2" fillId="2" borderId="11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4" fontId="7" fillId="0" borderId="0" xfId="0" applyNumberFormat="1" applyFont="1" applyBorder="1" applyAlignment="1">
      <alignment horizontal="center"/>
    </xf>
    <xf numFmtId="0" fontId="23" fillId="0" borderId="0" xfId="0" applyFont="1"/>
    <xf numFmtId="3" fontId="2" fillId="0" borderId="0" xfId="0" applyNumberFormat="1" applyFont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3" fontId="0" fillId="0" borderId="0" xfId="0" applyNumberFormat="1"/>
    <xf numFmtId="3" fontId="1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2" fillId="2" borderId="11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/>
    <xf numFmtId="3" fontId="2" fillId="0" borderId="8" xfId="0" applyNumberFormat="1" applyFont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20" fillId="2" borderId="8" xfId="0" applyNumberFormat="1" applyFont="1" applyFill="1" applyBorder="1" applyAlignment="1">
      <alignment horizontal="center"/>
    </xf>
    <xf numFmtId="3" fontId="18" fillId="0" borderId="8" xfId="0" applyNumberFormat="1" applyFont="1" applyBorder="1" applyAlignment="1">
      <alignment horizontal="center"/>
    </xf>
    <xf numFmtId="3" fontId="24" fillId="0" borderId="8" xfId="0" applyNumberFormat="1" applyFont="1" applyBorder="1" applyAlignment="1">
      <alignment horizontal="center"/>
    </xf>
    <xf numFmtId="3" fontId="25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/>
    <xf numFmtId="3" fontId="11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center"/>
    </xf>
    <xf numFmtId="3" fontId="20" fillId="2" borderId="11" xfId="0" applyNumberFormat="1" applyFont="1" applyFill="1" applyBorder="1" applyAlignment="1">
      <alignment horizontal="center" vertical="center"/>
    </xf>
    <xf numFmtId="3" fontId="18" fillId="3" borderId="11" xfId="0" applyNumberFormat="1" applyFont="1" applyFill="1" applyBorder="1" applyAlignment="1">
      <alignment horizontal="center" vertical="center"/>
    </xf>
    <xf numFmtId="3" fontId="24" fillId="3" borderId="11" xfId="0" applyNumberFormat="1" applyFont="1" applyFill="1" applyBorder="1" applyAlignment="1">
      <alignment horizontal="center" vertical="center"/>
    </xf>
    <xf numFmtId="3" fontId="25" fillId="3" borderId="11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3" fontId="24" fillId="3" borderId="1" xfId="0" applyNumberFormat="1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center" vertical="center"/>
    </xf>
    <xf numFmtId="3" fontId="26" fillId="2" borderId="12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/>
    </xf>
    <xf numFmtId="3" fontId="12" fillId="4" borderId="11" xfId="0" applyNumberFormat="1" applyFont="1" applyFill="1" applyBorder="1" applyAlignment="1">
      <alignment horizontal="center"/>
    </xf>
    <xf numFmtId="3" fontId="19" fillId="4" borderId="11" xfId="0" applyNumberFormat="1" applyFont="1" applyFill="1" applyBorder="1" applyAlignment="1">
      <alignment horizontal="center"/>
    </xf>
    <xf numFmtId="3" fontId="15" fillId="4" borderId="11" xfId="0" applyNumberFormat="1" applyFont="1" applyFill="1" applyBorder="1" applyAlignment="1">
      <alignment horizontal="center"/>
    </xf>
    <xf numFmtId="3" fontId="8" fillId="4" borderId="11" xfId="0" applyNumberFormat="1" applyFont="1" applyFill="1" applyBorder="1" applyAlignment="1">
      <alignment horizontal="center"/>
    </xf>
    <xf numFmtId="3" fontId="1" fillId="4" borderId="12" xfId="0" applyNumberFormat="1" applyFont="1" applyFill="1" applyBorder="1"/>
    <xf numFmtId="3" fontId="0" fillId="4" borderId="0" xfId="0" applyNumberFormat="1" applyFill="1"/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3" fontId="2" fillId="5" borderId="1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/>
    </xf>
    <xf numFmtId="0" fontId="27" fillId="5" borderId="11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3" fontId="2" fillId="5" borderId="11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/>
    </xf>
    <xf numFmtId="164" fontId="23" fillId="5" borderId="11" xfId="0" applyNumberFormat="1" applyFont="1" applyFill="1" applyBorder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wrapText="1"/>
    </xf>
    <xf numFmtId="0" fontId="23" fillId="5" borderId="11" xfId="0" applyFont="1" applyFill="1" applyBorder="1" applyAlignment="1">
      <alignment horizontal="center" vertical="center" wrapText="1"/>
    </xf>
    <xf numFmtId="164" fontId="23" fillId="4" borderId="11" xfId="0" applyNumberFormat="1" applyFont="1" applyFill="1" applyBorder="1" applyAlignment="1">
      <alignment horizontal="center" vertical="center" wrapText="1"/>
    </xf>
    <xf numFmtId="3" fontId="7" fillId="4" borderId="11" xfId="0" applyNumberFormat="1" applyFont="1" applyFill="1" applyBorder="1" applyAlignment="1">
      <alignment horizontal="center" vertical="center"/>
    </xf>
    <xf numFmtId="3" fontId="20" fillId="4" borderId="11" xfId="0" applyNumberFormat="1" applyFont="1" applyFill="1" applyBorder="1" applyAlignment="1">
      <alignment horizontal="center" vertical="center"/>
    </xf>
    <xf numFmtId="3" fontId="26" fillId="4" borderId="12" xfId="0" applyNumberFormat="1" applyFont="1" applyFill="1" applyBorder="1" applyAlignment="1">
      <alignment vertical="center"/>
    </xf>
    <xf numFmtId="3" fontId="2" fillId="5" borderId="8" xfId="0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21" fillId="0" borderId="0" xfId="0" applyFont="1" applyAlignment="1">
      <alignment horizontal="center"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0"/>
  <sheetViews>
    <sheetView zoomScaleNormal="100" workbookViewId="0">
      <selection activeCell="R4" sqref="R4"/>
    </sheetView>
  </sheetViews>
  <sheetFormatPr defaultRowHeight="15"/>
  <cols>
    <col min="1" max="1" width="1.85546875" customWidth="1"/>
    <col min="2" max="2" width="4.28515625" style="1" customWidth="1"/>
    <col min="3" max="3" width="10.140625" style="26" customWidth="1"/>
    <col min="4" max="4" width="30.28515625" style="1" customWidth="1"/>
    <col min="5" max="5" width="20.85546875" style="1" customWidth="1"/>
    <col min="6" max="6" width="7.42578125" style="1" customWidth="1"/>
    <col min="7" max="7" width="14.7109375" style="1" customWidth="1"/>
    <col min="8" max="8" width="14" style="1" customWidth="1"/>
    <col min="9" max="9" width="11.28515625" style="15" customWidth="1"/>
    <col min="10" max="10" width="12.85546875" style="20" hidden="1" customWidth="1"/>
    <col min="11" max="11" width="11" style="18" hidden="1" customWidth="1"/>
    <col min="12" max="12" width="13" style="1" hidden="1" customWidth="1"/>
    <col min="13" max="13" width="13.140625" style="1" hidden="1" customWidth="1"/>
    <col min="14" max="14" width="3.85546875" style="1" hidden="1" customWidth="1"/>
    <col min="15" max="15" width="12" hidden="1" customWidth="1"/>
    <col min="16" max="16" width="14.7109375" style="15" customWidth="1"/>
    <col min="17" max="17" width="13.140625" style="1" customWidth="1"/>
    <col min="18" max="18" width="17.5703125" customWidth="1"/>
  </cols>
  <sheetData>
    <row r="2" spans="2:18" ht="33.75" customHeight="1">
      <c r="B2" s="176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2:18" ht="17.25" customHeight="1"/>
    <row r="4" spans="2:18" ht="15.75">
      <c r="B4" s="178" t="s">
        <v>39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2:18" ht="16.5" thickBot="1">
      <c r="B5" s="2"/>
      <c r="C5" s="27"/>
      <c r="D5" s="2"/>
      <c r="E5" s="38"/>
      <c r="F5" s="38"/>
      <c r="G5" s="38"/>
      <c r="H5" s="2"/>
      <c r="I5" s="16"/>
      <c r="J5" s="21"/>
      <c r="K5" s="19"/>
      <c r="L5" s="2"/>
      <c r="M5" s="2"/>
      <c r="N5" s="2"/>
      <c r="P5" s="16"/>
      <c r="Q5" s="38"/>
    </row>
    <row r="6" spans="2:18" ht="63" customHeight="1">
      <c r="B6" s="3" t="s">
        <v>0</v>
      </c>
      <c r="C6" s="4" t="s">
        <v>1</v>
      </c>
      <c r="D6" s="5" t="s">
        <v>9</v>
      </c>
      <c r="E6" s="5" t="s">
        <v>10</v>
      </c>
      <c r="F6" s="5" t="s">
        <v>11</v>
      </c>
      <c r="G6" s="5" t="s">
        <v>12</v>
      </c>
      <c r="H6" s="6" t="s">
        <v>40</v>
      </c>
      <c r="I6" s="17" t="s">
        <v>41</v>
      </c>
      <c r="J6" s="22" t="s">
        <v>7</v>
      </c>
      <c r="K6" s="24" t="s">
        <v>4</v>
      </c>
      <c r="L6" s="7" t="s">
        <v>8</v>
      </c>
      <c r="M6" s="8" t="s">
        <v>2</v>
      </c>
      <c r="N6" s="9" t="s">
        <v>3</v>
      </c>
      <c r="O6" s="25" t="s">
        <v>6</v>
      </c>
      <c r="P6" s="17" t="s">
        <v>18</v>
      </c>
      <c r="Q6" s="39" t="s">
        <v>42</v>
      </c>
    </row>
    <row r="7" spans="2:18" ht="7.5" customHeight="1">
      <c r="B7" s="28"/>
      <c r="C7" s="29"/>
      <c r="D7" s="30"/>
      <c r="E7" s="30"/>
      <c r="F7" s="30"/>
      <c r="G7" s="30"/>
      <c r="H7" s="37"/>
      <c r="I7" s="31"/>
      <c r="J7" s="32"/>
      <c r="K7" s="33"/>
      <c r="L7" s="34"/>
      <c r="M7" s="35"/>
      <c r="N7" s="36"/>
      <c r="O7" s="25"/>
      <c r="P7" s="31"/>
      <c r="Q7" s="37"/>
    </row>
    <row r="8" spans="2:18" ht="30">
      <c r="B8" s="127" t="s">
        <v>28</v>
      </c>
      <c r="C8" s="128" t="s">
        <v>76</v>
      </c>
      <c r="D8" s="129" t="s">
        <v>19</v>
      </c>
      <c r="E8" s="130" t="s">
        <v>64</v>
      </c>
      <c r="F8" s="131">
        <v>1.5</v>
      </c>
      <c r="G8" s="129" t="s">
        <v>13</v>
      </c>
      <c r="H8" s="132">
        <v>1000000</v>
      </c>
      <c r="I8" s="49">
        <v>0</v>
      </c>
      <c r="J8" s="50" t="e">
        <f>#REF!+#REF!</f>
        <v>#REF!</v>
      </c>
      <c r="K8" s="51">
        <v>0</v>
      </c>
      <c r="L8" s="52" t="e">
        <f>#REF!</f>
        <v>#REF!</v>
      </c>
      <c r="M8" s="53" t="e">
        <f>#REF!+#REF!</f>
        <v>#REF!</v>
      </c>
      <c r="N8" s="54"/>
      <c r="O8" s="84"/>
      <c r="P8" s="87">
        <f>Q8-H8</f>
        <v>-200000</v>
      </c>
      <c r="Q8" s="175">
        <v>800000</v>
      </c>
      <c r="R8" s="174"/>
    </row>
    <row r="9" spans="2:18" ht="18.75" customHeight="1">
      <c r="B9" s="127" t="s">
        <v>20</v>
      </c>
      <c r="C9" s="128" t="s">
        <v>65</v>
      </c>
      <c r="D9" s="129" t="s">
        <v>68</v>
      </c>
      <c r="E9" s="130" t="s">
        <v>66</v>
      </c>
      <c r="F9" s="131">
        <v>0.03</v>
      </c>
      <c r="G9" s="129" t="s">
        <v>67</v>
      </c>
      <c r="H9" s="132">
        <v>300000</v>
      </c>
      <c r="I9" s="49">
        <v>0</v>
      </c>
      <c r="J9" s="50">
        <v>0</v>
      </c>
      <c r="K9" s="51">
        <v>0</v>
      </c>
      <c r="L9" s="52">
        <v>0</v>
      </c>
      <c r="M9" s="53">
        <v>0</v>
      </c>
      <c r="N9" s="54"/>
      <c r="O9" s="84"/>
      <c r="P9" s="49">
        <v>0</v>
      </c>
      <c r="Q9" s="72">
        <f>H9+I9+P9</f>
        <v>300000</v>
      </c>
    </row>
    <row r="10" spans="2:18" ht="30">
      <c r="B10" s="133" t="s">
        <v>21</v>
      </c>
      <c r="C10" s="134" t="s">
        <v>69</v>
      </c>
      <c r="D10" s="135" t="s">
        <v>70</v>
      </c>
      <c r="E10" s="133" t="s">
        <v>71</v>
      </c>
      <c r="F10" s="136">
        <v>0.95</v>
      </c>
      <c r="G10" s="135" t="s">
        <v>14</v>
      </c>
      <c r="H10" s="137">
        <v>1200000</v>
      </c>
      <c r="I10" s="49">
        <v>0</v>
      </c>
      <c r="J10" s="56">
        <v>0</v>
      </c>
      <c r="K10" s="57">
        <v>0</v>
      </c>
      <c r="L10" s="58">
        <v>0</v>
      </c>
      <c r="M10" s="59">
        <v>0</v>
      </c>
      <c r="N10" s="60"/>
      <c r="O10" s="84"/>
      <c r="P10" s="55">
        <f>Q10-H10</f>
        <v>-100000</v>
      </c>
      <c r="Q10" s="72">
        <v>1100000</v>
      </c>
    </row>
    <row r="11" spans="2:18" ht="30">
      <c r="B11" s="133" t="s">
        <v>22</v>
      </c>
      <c r="C11" s="134" t="s">
        <v>72</v>
      </c>
      <c r="D11" s="135" t="s">
        <v>73</v>
      </c>
      <c r="E11" s="133" t="s">
        <v>74</v>
      </c>
      <c r="F11" s="136">
        <v>2.2000000000000002</v>
      </c>
      <c r="G11" s="135" t="s">
        <v>14</v>
      </c>
      <c r="H11" s="137">
        <v>1000000</v>
      </c>
      <c r="I11" s="49">
        <v>0</v>
      </c>
      <c r="J11" s="56">
        <v>0</v>
      </c>
      <c r="K11" s="57">
        <v>0</v>
      </c>
      <c r="L11" s="58">
        <v>0</v>
      </c>
      <c r="M11" s="59">
        <v>0</v>
      </c>
      <c r="N11" s="60"/>
      <c r="O11" s="84"/>
      <c r="P11" s="55">
        <f>Q11-H11</f>
        <v>-400000</v>
      </c>
      <c r="Q11" s="72">
        <v>600000</v>
      </c>
    </row>
    <row r="12" spans="2:18" ht="25.5" customHeight="1">
      <c r="B12" s="133">
        <v>5</v>
      </c>
      <c r="C12" s="134" t="s">
        <v>83</v>
      </c>
      <c r="D12" s="135"/>
      <c r="E12" s="133" t="s">
        <v>84</v>
      </c>
      <c r="F12" s="136"/>
      <c r="G12" s="135" t="s">
        <v>13</v>
      </c>
      <c r="H12" s="137">
        <v>650000</v>
      </c>
      <c r="I12" s="49">
        <v>0</v>
      </c>
      <c r="J12" s="56"/>
      <c r="K12" s="57"/>
      <c r="L12" s="58"/>
      <c r="M12" s="59"/>
      <c r="N12" s="60"/>
      <c r="O12" s="84"/>
      <c r="P12" s="55">
        <v>-650000</v>
      </c>
      <c r="Q12" s="72">
        <v>0</v>
      </c>
    </row>
    <row r="13" spans="2:18" ht="33.75" customHeight="1">
      <c r="B13" s="138">
        <v>6</v>
      </c>
      <c r="C13" s="139"/>
      <c r="D13" s="135" t="s">
        <v>16</v>
      </c>
      <c r="E13" s="135" t="s">
        <v>15</v>
      </c>
      <c r="F13" s="136"/>
      <c r="G13" s="129" t="s">
        <v>17</v>
      </c>
      <c r="H13" s="137">
        <v>850000</v>
      </c>
      <c r="I13" s="49">
        <v>0</v>
      </c>
      <c r="J13" s="56">
        <v>0</v>
      </c>
      <c r="K13" s="57" t="e">
        <f>#REF!</f>
        <v>#REF!</v>
      </c>
      <c r="L13" s="58">
        <v>0</v>
      </c>
      <c r="M13" s="59">
        <v>0</v>
      </c>
      <c r="N13" s="88"/>
      <c r="O13" s="84"/>
      <c r="P13" s="55">
        <v>300000</v>
      </c>
      <c r="Q13" s="72">
        <f>H13+P13</f>
        <v>1150000</v>
      </c>
    </row>
    <row r="14" spans="2:18" ht="30" customHeight="1">
      <c r="B14" s="115" t="s">
        <v>33</v>
      </c>
      <c r="C14" s="116" t="s">
        <v>79</v>
      </c>
      <c r="D14" s="117" t="s">
        <v>80</v>
      </c>
      <c r="E14" s="118" t="s">
        <v>81</v>
      </c>
      <c r="F14" s="119">
        <v>1.93</v>
      </c>
      <c r="G14" s="117" t="s">
        <v>14</v>
      </c>
      <c r="H14" s="120">
        <v>0</v>
      </c>
      <c r="I14" s="121">
        <v>0</v>
      </c>
      <c r="J14" s="122">
        <v>0</v>
      </c>
      <c r="K14" s="123" t="e">
        <f>#REF!</f>
        <v>#REF!</v>
      </c>
      <c r="L14" s="124" t="e">
        <f>#REF!</f>
        <v>#REF!</v>
      </c>
      <c r="M14" s="120" t="e">
        <f>#REF!</f>
        <v>#REF!</v>
      </c>
      <c r="N14" s="125"/>
      <c r="O14" s="126"/>
      <c r="P14" s="121">
        <v>1100000</v>
      </c>
      <c r="Q14" s="120">
        <f>H14+I14+P14</f>
        <v>1100000</v>
      </c>
      <c r="R14" s="12"/>
    </row>
    <row r="15" spans="2:18" ht="30" customHeight="1">
      <c r="B15" s="115" t="s">
        <v>35</v>
      </c>
      <c r="C15" s="116" t="s">
        <v>77</v>
      </c>
      <c r="D15" s="117" t="s">
        <v>82</v>
      </c>
      <c r="E15" s="118" t="s">
        <v>36</v>
      </c>
      <c r="F15" s="119">
        <v>2.58</v>
      </c>
      <c r="G15" s="117" t="s">
        <v>78</v>
      </c>
      <c r="H15" s="120">
        <v>0</v>
      </c>
      <c r="I15" s="121">
        <v>0</v>
      </c>
      <c r="J15" s="122"/>
      <c r="K15" s="123"/>
      <c r="L15" s="124"/>
      <c r="M15" s="120"/>
      <c r="N15" s="125"/>
      <c r="O15" s="126"/>
      <c r="P15" s="121">
        <v>450000</v>
      </c>
      <c r="Q15" s="120">
        <f>H15+I15+P15</f>
        <v>450000</v>
      </c>
      <c r="R15" s="12"/>
    </row>
    <row r="16" spans="2:18" ht="20.25" customHeight="1" thickBot="1">
      <c r="B16" s="10"/>
      <c r="C16" s="40"/>
      <c r="D16" s="11" t="s">
        <v>5</v>
      </c>
      <c r="E16" s="11"/>
      <c r="F16" s="11"/>
      <c r="G16" s="41"/>
      <c r="H16" s="114">
        <f>SUM(H8:H13)</f>
        <v>5000000</v>
      </c>
      <c r="I16" s="61">
        <f>I13+I14</f>
        <v>0</v>
      </c>
      <c r="J16" s="62" t="e">
        <f>J10+J11+J14+J9+J8+J13</f>
        <v>#REF!</v>
      </c>
      <c r="K16" s="63" t="e">
        <f>K13+K14</f>
        <v>#REF!</v>
      </c>
      <c r="L16" s="64" t="e">
        <f>L8</f>
        <v>#REF!</v>
      </c>
      <c r="M16" s="65" t="e">
        <f>M13+M8+M9+M14</f>
        <v>#REF!</v>
      </c>
      <c r="N16" s="66"/>
      <c r="O16" s="84"/>
      <c r="P16" s="61">
        <f>SUM(P8:P15)</f>
        <v>500000</v>
      </c>
      <c r="Q16" s="89">
        <f>SUM(Q8:Q15)</f>
        <v>5500000</v>
      </c>
    </row>
    <row r="17" spans="2:18" ht="20.25" customHeight="1">
      <c r="B17" s="44"/>
      <c r="C17" s="45"/>
      <c r="E17" s="46"/>
      <c r="F17" s="46"/>
      <c r="G17" s="47"/>
      <c r="H17" s="90" t="s">
        <v>32</v>
      </c>
      <c r="I17" s="85">
        <f>SUM(I16)</f>
        <v>0</v>
      </c>
      <c r="J17" s="79"/>
      <c r="K17" s="80"/>
      <c r="L17" s="81"/>
      <c r="M17" s="82"/>
      <c r="N17" s="83"/>
      <c r="O17" s="84"/>
      <c r="P17" s="85">
        <f>SUM(P16)</f>
        <v>500000</v>
      </c>
      <c r="Q17" s="76">
        <f>SUM(I17:P17)</f>
        <v>500000</v>
      </c>
      <c r="R17" s="84"/>
    </row>
    <row r="18" spans="2:18" ht="27" customHeight="1">
      <c r="J18" s="23"/>
      <c r="L18" s="13"/>
      <c r="M18" s="13"/>
      <c r="O18" s="14"/>
      <c r="P18" s="70"/>
    </row>
    <row r="19" spans="2:18" ht="17.25" customHeight="1"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</row>
    <row r="20" spans="2:18" ht="15" customHeight="1">
      <c r="J20" s="23"/>
      <c r="L20" s="13"/>
      <c r="M20" s="13"/>
      <c r="O20" s="14"/>
      <c r="P20" s="70"/>
    </row>
    <row r="21" spans="2:18" ht="18" customHeight="1">
      <c r="J21" s="23"/>
      <c r="L21" s="13"/>
      <c r="M21" s="13"/>
      <c r="O21" s="14"/>
      <c r="P21" s="70"/>
    </row>
    <row r="22" spans="2:18" ht="60.75" customHeight="1">
      <c r="J22" s="23"/>
      <c r="L22" s="13"/>
      <c r="M22" s="13"/>
      <c r="O22" s="14"/>
      <c r="P22" s="70"/>
    </row>
    <row r="23" spans="2:18">
      <c r="D23" s="42"/>
      <c r="H23" s="48"/>
    </row>
    <row r="24" spans="2:18">
      <c r="D24" s="42"/>
      <c r="H24" s="48"/>
    </row>
    <row r="25" spans="2:18">
      <c r="H25" s="13"/>
    </row>
    <row r="26" spans="2:18">
      <c r="H26" s="13"/>
    </row>
    <row r="27" spans="2:18">
      <c r="H27" s="13"/>
    </row>
    <row r="28" spans="2:18">
      <c r="H28" s="13"/>
    </row>
    <row r="29" spans="2:18">
      <c r="H29" s="13"/>
    </row>
    <row r="30" spans="2:18">
      <c r="H30" s="43"/>
    </row>
  </sheetData>
  <mergeCells count="3">
    <mergeCell ref="B2:Q2"/>
    <mergeCell ref="B19:Q19"/>
    <mergeCell ref="B4:Q4"/>
  </mergeCells>
  <pageMargins left="0.11811023622047245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8"/>
  <sheetViews>
    <sheetView tabSelected="1" zoomScaleNormal="100" workbookViewId="0">
      <selection activeCell="C17" sqref="C17"/>
    </sheetView>
  </sheetViews>
  <sheetFormatPr defaultRowHeight="15"/>
  <cols>
    <col min="1" max="1" width="2.7109375" customWidth="1"/>
    <col min="2" max="2" width="4.5703125" style="1" customWidth="1"/>
    <col min="3" max="3" width="9.5703125" style="26" customWidth="1"/>
    <col min="4" max="4" width="20.42578125" style="1" customWidth="1"/>
    <col min="5" max="5" width="18.42578125" style="1" customWidth="1"/>
    <col min="6" max="6" width="7.42578125" style="1" customWidth="1"/>
    <col min="7" max="7" width="13.85546875" style="1" customWidth="1"/>
    <col min="8" max="8" width="13.7109375" style="1" customWidth="1"/>
    <col min="9" max="9" width="11.140625" style="75" customWidth="1"/>
    <col min="10" max="10" width="12.85546875" style="20" hidden="1" customWidth="1"/>
    <col min="11" max="11" width="11" style="18" hidden="1" customWidth="1"/>
    <col min="12" max="12" width="13" style="1" hidden="1" customWidth="1"/>
    <col min="13" max="13" width="13.140625" style="1" hidden="1" customWidth="1"/>
    <col min="14" max="14" width="3.85546875" style="1" hidden="1" customWidth="1"/>
    <col min="15" max="15" width="12.42578125" style="15" customWidth="1"/>
    <col min="16" max="16" width="14.28515625" style="1" customWidth="1"/>
    <col min="17" max="17" width="10.140625" bestFit="1" customWidth="1"/>
  </cols>
  <sheetData>
    <row r="2" spans="2:17" ht="12.75" customHeight="1">
      <c r="B2" s="176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2:17" ht="37.5" hidden="1" customHeight="1"/>
    <row r="4" spans="2:17" ht="15.75">
      <c r="B4" s="67" t="s">
        <v>88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/>
      <c r="P4"/>
    </row>
    <row r="5" spans="2:17" ht="16.5" thickBot="1">
      <c r="B5" s="38"/>
      <c r="C5" s="27"/>
      <c r="D5" s="38"/>
      <c r="E5" s="38"/>
      <c r="F5" s="38"/>
      <c r="G5" s="38"/>
      <c r="H5" s="38"/>
      <c r="I5" s="73"/>
      <c r="J5" s="21"/>
      <c r="K5" s="19"/>
      <c r="L5" s="38"/>
      <c r="M5" s="38"/>
      <c r="N5" s="38"/>
      <c r="O5" s="16"/>
      <c r="P5" s="38"/>
    </row>
    <row r="6" spans="2:17" ht="58.5" customHeight="1">
      <c r="B6" s="3" t="s">
        <v>29</v>
      </c>
      <c r="C6" s="4" t="s">
        <v>1</v>
      </c>
      <c r="D6" s="5" t="s">
        <v>9</v>
      </c>
      <c r="E6" s="5" t="s">
        <v>10</v>
      </c>
      <c r="F6" s="5" t="s">
        <v>11</v>
      </c>
      <c r="G6" s="5" t="s">
        <v>12</v>
      </c>
      <c r="H6" s="6" t="s">
        <v>40</v>
      </c>
      <c r="I6" s="171" t="s">
        <v>87</v>
      </c>
      <c r="J6" s="22" t="s">
        <v>7</v>
      </c>
      <c r="K6" s="24" t="s">
        <v>4</v>
      </c>
      <c r="L6" s="7" t="s">
        <v>8</v>
      </c>
      <c r="M6" s="8" t="s">
        <v>2</v>
      </c>
      <c r="N6" s="9" t="s">
        <v>3</v>
      </c>
      <c r="O6" s="17" t="s">
        <v>30</v>
      </c>
      <c r="P6" s="68" t="s">
        <v>42</v>
      </c>
    </row>
    <row r="7" spans="2:17" ht="36.75" customHeight="1">
      <c r="B7" s="140" t="s">
        <v>28</v>
      </c>
      <c r="C7" s="141" t="s">
        <v>72</v>
      </c>
      <c r="D7" s="142" t="s">
        <v>85</v>
      </c>
      <c r="E7" s="143" t="s">
        <v>24</v>
      </c>
      <c r="F7" s="144">
        <v>1.1000000000000001</v>
      </c>
      <c r="G7" s="145" t="s">
        <v>25</v>
      </c>
      <c r="H7" s="146">
        <v>0</v>
      </c>
      <c r="I7" s="100">
        <v>886477</v>
      </c>
      <c r="J7" s="101" t="e">
        <f>#REF!+#REF!</f>
        <v>#REF!</v>
      </c>
      <c r="K7" s="102">
        <v>0</v>
      </c>
      <c r="L7" s="103" t="e">
        <f>#REF!</f>
        <v>#REF!</v>
      </c>
      <c r="M7" s="104" t="e">
        <f>#REF!+#REF!</f>
        <v>#REF!</v>
      </c>
      <c r="N7" s="105"/>
      <c r="O7" s="106">
        <v>886477</v>
      </c>
      <c r="P7" s="91">
        <f t="shared" ref="P7:P17" si="0">H7+O7</f>
        <v>886477</v>
      </c>
    </row>
    <row r="8" spans="2:17" ht="41.25" customHeight="1">
      <c r="B8" s="149" t="s">
        <v>20</v>
      </c>
      <c r="C8" s="150" t="s">
        <v>43</v>
      </c>
      <c r="D8" s="151" t="s">
        <v>37</v>
      </c>
      <c r="E8" s="152" t="s">
        <v>38</v>
      </c>
      <c r="F8" s="131">
        <v>0.1</v>
      </c>
      <c r="G8" s="153" t="s">
        <v>26</v>
      </c>
      <c r="H8" s="154">
        <v>200000</v>
      </c>
      <c r="I8" s="100">
        <v>0</v>
      </c>
      <c r="J8" s="101">
        <v>0</v>
      </c>
      <c r="K8" s="102">
        <v>0</v>
      </c>
      <c r="L8" s="103">
        <v>0</v>
      </c>
      <c r="M8" s="104">
        <v>0</v>
      </c>
      <c r="N8" s="105"/>
      <c r="O8" s="106">
        <v>35000</v>
      </c>
      <c r="P8" s="91">
        <f t="shared" si="0"/>
        <v>235000</v>
      </c>
    </row>
    <row r="9" spans="2:17" ht="28.5" customHeight="1">
      <c r="B9" s="155" t="s">
        <v>21</v>
      </c>
      <c r="C9" s="156" t="s">
        <v>46</v>
      </c>
      <c r="D9" s="135" t="s">
        <v>27</v>
      </c>
      <c r="E9" s="133" t="s">
        <v>44</v>
      </c>
      <c r="F9" s="136">
        <v>0.15</v>
      </c>
      <c r="G9" s="157" t="s">
        <v>45</v>
      </c>
      <c r="H9" s="158">
        <v>650000</v>
      </c>
      <c r="I9" s="100">
        <v>0</v>
      </c>
      <c r="J9" s="107">
        <v>0</v>
      </c>
      <c r="K9" s="108">
        <v>0</v>
      </c>
      <c r="L9" s="109">
        <v>0</v>
      </c>
      <c r="M9" s="110">
        <v>0</v>
      </c>
      <c r="N9" s="111"/>
      <c r="O9" s="112">
        <v>-109000</v>
      </c>
      <c r="P9" s="91">
        <f t="shared" si="0"/>
        <v>541000</v>
      </c>
    </row>
    <row r="10" spans="2:17" ht="38.25" customHeight="1">
      <c r="B10" s="155" t="s">
        <v>22</v>
      </c>
      <c r="C10" s="156" t="s">
        <v>47</v>
      </c>
      <c r="D10" s="159" t="s">
        <v>48</v>
      </c>
      <c r="E10" s="133" t="s">
        <v>49</v>
      </c>
      <c r="F10" s="136">
        <v>0.3</v>
      </c>
      <c r="G10" s="157" t="s">
        <v>45</v>
      </c>
      <c r="H10" s="158">
        <v>800000</v>
      </c>
      <c r="I10" s="100">
        <v>0</v>
      </c>
      <c r="J10" s="107">
        <v>0</v>
      </c>
      <c r="K10" s="108">
        <v>0</v>
      </c>
      <c r="L10" s="109">
        <v>0</v>
      </c>
      <c r="M10" s="110">
        <v>0</v>
      </c>
      <c r="N10" s="111"/>
      <c r="O10" s="112">
        <v>-70000</v>
      </c>
      <c r="P10" s="91">
        <f t="shared" si="0"/>
        <v>730000</v>
      </c>
    </row>
    <row r="11" spans="2:17" ht="43.5" customHeight="1">
      <c r="B11" s="173" t="s">
        <v>23</v>
      </c>
      <c r="C11" s="161" t="s">
        <v>50</v>
      </c>
      <c r="D11" s="151" t="s">
        <v>51</v>
      </c>
      <c r="E11" s="152" t="s">
        <v>75</v>
      </c>
      <c r="F11" s="162">
        <v>3.1</v>
      </c>
      <c r="G11" s="157" t="s">
        <v>45</v>
      </c>
      <c r="H11" s="163">
        <v>2000000</v>
      </c>
      <c r="I11" s="100">
        <v>0</v>
      </c>
      <c r="J11" s="100">
        <v>0</v>
      </c>
      <c r="K11" s="100" t="e">
        <f>#REF!</f>
        <v>#REF!</v>
      </c>
      <c r="L11" s="100" t="e">
        <f>#REF!</f>
        <v>#REF!</v>
      </c>
      <c r="M11" s="100" t="e">
        <f>#REF!</f>
        <v>#REF!</v>
      </c>
      <c r="N11" s="113"/>
      <c r="O11" s="100">
        <v>1000000</v>
      </c>
      <c r="P11" s="91">
        <f t="shared" si="0"/>
        <v>3000000</v>
      </c>
    </row>
    <row r="12" spans="2:17" ht="30.75" customHeight="1">
      <c r="B12" s="160" t="s">
        <v>33</v>
      </c>
      <c r="C12" s="161" t="s">
        <v>52</v>
      </c>
      <c r="D12" s="164" t="s">
        <v>53</v>
      </c>
      <c r="E12" s="152" t="s">
        <v>57</v>
      </c>
      <c r="F12" s="162">
        <v>0.03</v>
      </c>
      <c r="G12" s="165" t="s">
        <v>54</v>
      </c>
      <c r="H12" s="163">
        <v>750000</v>
      </c>
      <c r="I12" s="100">
        <v>0</v>
      </c>
      <c r="J12" s="100"/>
      <c r="K12" s="100"/>
      <c r="L12" s="100"/>
      <c r="M12" s="100"/>
      <c r="N12" s="113"/>
      <c r="O12" s="100">
        <v>-750000</v>
      </c>
      <c r="P12" s="91">
        <f t="shared" si="0"/>
        <v>0</v>
      </c>
      <c r="Q12" s="69"/>
    </row>
    <row r="13" spans="2:17" ht="30.75" customHeight="1">
      <c r="B13" s="160" t="s">
        <v>31</v>
      </c>
      <c r="C13" s="161" t="s">
        <v>46</v>
      </c>
      <c r="D13" s="135" t="s">
        <v>27</v>
      </c>
      <c r="E13" s="152" t="s">
        <v>58</v>
      </c>
      <c r="F13" s="162"/>
      <c r="G13" s="165" t="s">
        <v>59</v>
      </c>
      <c r="H13" s="163">
        <v>500000</v>
      </c>
      <c r="I13" s="100">
        <v>0</v>
      </c>
      <c r="J13" s="100"/>
      <c r="K13" s="100"/>
      <c r="L13" s="100"/>
      <c r="M13" s="100"/>
      <c r="N13" s="113"/>
      <c r="O13" s="100">
        <v>0</v>
      </c>
      <c r="P13" s="91">
        <f t="shared" si="0"/>
        <v>500000</v>
      </c>
      <c r="Q13" s="69"/>
    </row>
    <row r="14" spans="2:17" ht="30.75" customHeight="1">
      <c r="B14" s="160" t="s">
        <v>35</v>
      </c>
      <c r="C14" s="161" t="s">
        <v>60</v>
      </c>
      <c r="D14" s="129" t="s">
        <v>62</v>
      </c>
      <c r="E14" s="152" t="s">
        <v>61</v>
      </c>
      <c r="F14" s="162"/>
      <c r="G14" s="165" t="s">
        <v>63</v>
      </c>
      <c r="H14" s="163">
        <v>200000</v>
      </c>
      <c r="I14" s="100">
        <v>0</v>
      </c>
      <c r="J14" s="100"/>
      <c r="K14" s="100"/>
      <c r="L14" s="100"/>
      <c r="M14" s="100"/>
      <c r="N14" s="113"/>
      <c r="O14" s="100">
        <v>50000</v>
      </c>
      <c r="P14" s="91">
        <f t="shared" si="0"/>
        <v>250000</v>
      </c>
      <c r="Q14" s="69"/>
    </row>
    <row r="15" spans="2:17" ht="39" customHeight="1">
      <c r="B15" s="149" t="s">
        <v>90</v>
      </c>
      <c r="C15" s="150"/>
      <c r="D15" s="129" t="s">
        <v>16</v>
      </c>
      <c r="E15" s="130" t="s">
        <v>56</v>
      </c>
      <c r="F15" s="162"/>
      <c r="G15" s="153" t="s">
        <v>89</v>
      </c>
      <c r="H15" s="163">
        <v>700000</v>
      </c>
      <c r="I15" s="100">
        <v>0</v>
      </c>
      <c r="J15" s="100"/>
      <c r="K15" s="100"/>
      <c r="L15" s="100"/>
      <c r="M15" s="100"/>
      <c r="N15" s="113"/>
      <c r="O15" s="100">
        <v>100000</v>
      </c>
      <c r="P15" s="91">
        <f t="shared" si="0"/>
        <v>800000</v>
      </c>
    </row>
    <row r="16" spans="2:17" ht="36" customHeight="1">
      <c r="B16" s="172" t="s">
        <v>91</v>
      </c>
      <c r="C16" s="147" t="s">
        <v>72</v>
      </c>
      <c r="D16" s="117" t="s">
        <v>86</v>
      </c>
      <c r="E16" s="118" t="s">
        <v>24</v>
      </c>
      <c r="F16" s="166">
        <v>2.2000000000000002</v>
      </c>
      <c r="G16" s="148" t="s">
        <v>55</v>
      </c>
      <c r="H16" s="167">
        <v>0</v>
      </c>
      <c r="I16" s="168">
        <v>0</v>
      </c>
      <c r="J16" s="168"/>
      <c r="K16" s="168"/>
      <c r="L16" s="168"/>
      <c r="M16" s="168"/>
      <c r="N16" s="169"/>
      <c r="O16" s="168">
        <v>4500000</v>
      </c>
      <c r="P16" s="91">
        <f t="shared" si="0"/>
        <v>4500000</v>
      </c>
    </row>
    <row r="17" spans="2:16" ht="30.75" customHeight="1">
      <c r="B17" s="172" t="s">
        <v>92</v>
      </c>
      <c r="C17" s="147" t="s">
        <v>96</v>
      </c>
      <c r="D17" s="117" t="s">
        <v>93</v>
      </c>
      <c r="E17" s="118" t="s">
        <v>94</v>
      </c>
      <c r="F17" s="166">
        <v>1.85</v>
      </c>
      <c r="G17" s="148" t="s">
        <v>95</v>
      </c>
      <c r="H17" s="167">
        <v>0</v>
      </c>
      <c r="I17" s="168">
        <v>0</v>
      </c>
      <c r="J17" s="168"/>
      <c r="K17" s="168"/>
      <c r="L17" s="168"/>
      <c r="M17" s="168"/>
      <c r="N17" s="169"/>
      <c r="O17" s="168">
        <v>886000</v>
      </c>
      <c r="P17" s="91">
        <f t="shared" si="0"/>
        <v>886000</v>
      </c>
    </row>
    <row r="18" spans="2:16" ht="20.25" customHeight="1" thickBot="1">
      <c r="B18" s="10"/>
      <c r="C18" s="40"/>
      <c r="D18" s="11" t="s">
        <v>5</v>
      </c>
      <c r="E18" s="11"/>
      <c r="F18" s="71"/>
      <c r="G18" s="41"/>
      <c r="H18" s="170">
        <f>H8+H9+H10+H11+H12+H13+H14+H15</f>
        <v>5800000</v>
      </c>
      <c r="I18" s="92">
        <f>SUM(I7:I17)</f>
        <v>886477</v>
      </c>
      <c r="J18" s="93" t="e">
        <f>J9+J10+J11+J8+J7+#REF!</f>
        <v>#REF!</v>
      </c>
      <c r="K18" s="94" t="e">
        <f>#REF!+K11</f>
        <v>#REF!</v>
      </c>
      <c r="L18" s="95" t="e">
        <f>L7</f>
        <v>#REF!</v>
      </c>
      <c r="M18" s="96" t="e">
        <f>#REF!+M7+M8+M11</f>
        <v>#REF!</v>
      </c>
      <c r="N18" s="97"/>
      <c r="O18" s="98">
        <f>SUM(O7:O17)</f>
        <v>6528477</v>
      </c>
      <c r="P18" s="99">
        <f>SUM(P7:P17)</f>
        <v>12328477</v>
      </c>
    </row>
    <row r="19" spans="2:16" ht="20.25" customHeight="1">
      <c r="B19" s="44"/>
      <c r="C19" s="45"/>
      <c r="G19" s="74"/>
      <c r="H19" s="77" t="s">
        <v>34</v>
      </c>
      <c r="I19" s="78"/>
      <c r="J19" s="79"/>
      <c r="K19" s="80"/>
      <c r="L19" s="81"/>
      <c r="M19" s="82"/>
      <c r="N19" s="83"/>
      <c r="O19" s="85">
        <f>SUM(O18)</f>
        <v>6528477</v>
      </c>
      <c r="P19" s="86">
        <f>O19</f>
        <v>6528477</v>
      </c>
    </row>
    <row r="20" spans="2:16" ht="16.5" customHeight="1">
      <c r="J20" s="23"/>
      <c r="L20" s="13"/>
      <c r="M20" s="13"/>
      <c r="O20" s="70"/>
    </row>
    <row r="21" spans="2:16">
      <c r="D21" s="42"/>
      <c r="H21" s="48"/>
      <c r="O21" s="70"/>
    </row>
    <row r="22" spans="2:16">
      <c r="D22" s="42"/>
      <c r="H22"/>
      <c r="I22"/>
      <c r="J22"/>
      <c r="K22"/>
      <c r="L22"/>
      <c r="M22"/>
      <c r="N22"/>
      <c r="O22"/>
      <c r="P22"/>
    </row>
    <row r="23" spans="2:16">
      <c r="H23"/>
      <c r="I23"/>
      <c r="J23"/>
      <c r="K23"/>
      <c r="L23"/>
      <c r="M23"/>
      <c r="N23"/>
      <c r="O23"/>
      <c r="P23"/>
    </row>
    <row r="24" spans="2:16">
      <c r="H24"/>
      <c r="I24"/>
      <c r="J24"/>
      <c r="K24"/>
      <c r="L24"/>
      <c r="M24"/>
      <c r="N24"/>
      <c r="O24"/>
      <c r="P24"/>
    </row>
    <row r="25" spans="2:16">
      <c r="H25"/>
      <c r="I25"/>
      <c r="J25"/>
      <c r="K25"/>
      <c r="L25"/>
      <c r="M25"/>
      <c r="N25"/>
      <c r="O25"/>
      <c r="P25"/>
    </row>
    <row r="26" spans="2:16">
      <c r="H26"/>
      <c r="I26"/>
      <c r="J26"/>
      <c r="K26"/>
      <c r="L26"/>
      <c r="M26"/>
      <c r="N26"/>
      <c r="O26"/>
      <c r="P26"/>
    </row>
    <row r="27" spans="2:16">
      <c r="H27" s="13"/>
    </row>
    <row r="28" spans="2:16">
      <c r="H28" s="43"/>
    </row>
  </sheetData>
  <mergeCells count="1">
    <mergeCell ref="B2:P2"/>
  </mergeCells>
  <pageMargins left="0.70866141732283472" right="0.70866141732283472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IZVANREDNO str.13</vt:lpstr>
      <vt:lpstr>građ.i rek.2020. str.14.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Polić</dc:creator>
  <cp:lastModifiedBy>josip</cp:lastModifiedBy>
  <cp:lastPrinted>2020-11-07T01:46:26Z</cp:lastPrinted>
  <dcterms:created xsi:type="dcterms:W3CDTF">2018-04-25T07:02:58Z</dcterms:created>
  <dcterms:modified xsi:type="dcterms:W3CDTF">2020-11-07T03:12:52Z</dcterms:modified>
</cp:coreProperties>
</file>